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face Pro 5\Downloads\HĐND\Phòng CTHĐND\Tín nhiệm\"/>
    </mc:Choice>
  </mc:AlternateContent>
  <xr:revisionPtr revIDLastSave="0" documentId="8_{3BF8D079-5342-0341-946D-79BDF02965FF}" xr6:coauthVersionLast="47" xr6:coauthVersionMax="47" xr10:uidLastSave="{00000000-0000-0000-0000-000000000000}"/>
  <bookViews>
    <workbookView xWindow="-98" yWindow="-98" windowWidth="20715" windowHeight="13276" xr2:uid="{048FEC4B-22C3-48EC-B440-C37DB0233B06}"/>
  </bookViews>
  <sheets>
    <sheet name="CT HDND" sheetId="1" r:id="rId1"/>
    <sheet name="CT UBND" sheetId="2" r:id="rId2"/>
    <sheet name="UVUB" sheetId="3" r:id="rId3"/>
    <sheet name="TT HDND" sheetId="4" r:id="rId4"/>
  </sheets>
  <definedNames>
    <definedName name="_xlnm.Print_Area" localSheetId="0">'CT HDND'!$A$1:$I$9</definedName>
    <definedName name="_xlnm.Print_Area" localSheetId="1">'CT UBND'!$A$1:$I$9</definedName>
    <definedName name="_xlnm.Print_Area" localSheetId="3">'TT HDND'!$A$1:$I$14</definedName>
    <definedName name="_xlnm.Print_Area" localSheetId="2">UVUB!$A$1:$I$28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E17" i="3"/>
  <c r="F16" i="3"/>
  <c r="G16" i="3"/>
  <c r="F28" i="3"/>
  <c r="G28" i="3"/>
  <c r="D28" i="3"/>
  <c r="F27" i="3"/>
  <c r="G27" i="3"/>
  <c r="D27" i="3"/>
  <c r="F26" i="3"/>
  <c r="K26" i="3"/>
  <c r="D26" i="3"/>
  <c r="E26" i="3"/>
  <c r="F25" i="3"/>
  <c r="G25" i="3"/>
  <c r="D25" i="3"/>
  <c r="E25" i="3"/>
  <c r="H24" i="3"/>
  <c r="F24" i="3"/>
  <c r="D24" i="3"/>
  <c r="F23" i="3"/>
  <c r="D23" i="3"/>
  <c r="F22" i="3"/>
  <c r="D22" i="3"/>
  <c r="H21" i="3"/>
  <c r="F21" i="3"/>
  <c r="D21" i="3"/>
  <c r="E21" i="3"/>
  <c r="H20" i="3"/>
  <c r="I20" i="3"/>
  <c r="F20" i="3"/>
  <c r="D20" i="3"/>
  <c r="H19" i="3"/>
  <c r="I19" i="3"/>
  <c r="F19" i="3"/>
  <c r="G19" i="3"/>
  <c r="D19" i="3"/>
  <c r="E19" i="3"/>
  <c r="H18" i="3"/>
  <c r="K18" i="3"/>
  <c r="F18" i="3"/>
  <c r="G18" i="3"/>
  <c r="D18" i="3"/>
  <c r="F17" i="3"/>
  <c r="G17" i="3"/>
  <c r="D16" i="3"/>
  <c r="E16" i="3"/>
  <c r="H15" i="3"/>
  <c r="F15" i="3"/>
  <c r="D15" i="3"/>
  <c r="E15" i="3"/>
  <c r="H14" i="3"/>
  <c r="F14" i="3"/>
  <c r="G14" i="3"/>
  <c r="D14" i="3"/>
  <c r="E14" i="3"/>
  <c r="H13" i="3"/>
  <c r="I13" i="3"/>
  <c r="F13" i="3"/>
  <c r="D13" i="3"/>
  <c r="H12" i="3"/>
  <c r="I12" i="3"/>
  <c r="F12" i="3"/>
  <c r="D12" i="3"/>
  <c r="F11" i="3"/>
  <c r="K11" i="3"/>
  <c r="D11" i="3"/>
  <c r="E11" i="3"/>
  <c r="H10" i="3"/>
  <c r="F10" i="3"/>
  <c r="G10" i="3"/>
  <c r="D10" i="3"/>
  <c r="H9" i="3"/>
  <c r="I9" i="3"/>
  <c r="F9" i="3"/>
  <c r="D9" i="3"/>
  <c r="H27" i="3"/>
  <c r="I27" i="3"/>
  <c r="G26" i="3"/>
  <c r="H25" i="3"/>
  <c r="I25" i="3"/>
  <c r="E24" i="3"/>
  <c r="G23" i="3"/>
  <c r="H22" i="3"/>
  <c r="I22" i="3"/>
  <c r="I21" i="3"/>
  <c r="E20" i="3"/>
  <c r="I14" i="3"/>
  <c r="G12" i="3"/>
  <c r="G9" i="3"/>
  <c r="J9" i="1"/>
  <c r="I9" i="2"/>
  <c r="E9" i="2"/>
  <c r="G9" i="2"/>
  <c r="I9" i="1"/>
  <c r="G9" i="1"/>
  <c r="E9" i="1"/>
  <c r="J9" i="2"/>
  <c r="I14" i="4"/>
  <c r="I13" i="4"/>
  <c r="I12" i="4"/>
  <c r="I11" i="4"/>
  <c r="I10" i="4"/>
  <c r="I9" i="4"/>
  <c r="G14" i="4"/>
  <c r="G13" i="4"/>
  <c r="G12" i="4"/>
  <c r="G11" i="4"/>
  <c r="G10" i="4"/>
  <c r="G9" i="4"/>
  <c r="L9" i="4"/>
  <c r="E14" i="4"/>
  <c r="L14" i="4"/>
  <c r="E13" i="4"/>
  <c r="E12" i="4"/>
  <c r="E11" i="4"/>
  <c r="L11" i="4"/>
  <c r="E10" i="4"/>
  <c r="L10" i="4"/>
  <c r="E9" i="4"/>
  <c r="J10" i="4"/>
  <c r="J11" i="4"/>
  <c r="J12" i="4"/>
  <c r="J13" i="4"/>
  <c r="J14" i="4"/>
  <c r="J9" i="4"/>
  <c r="I10" i="3"/>
  <c r="I11" i="3"/>
  <c r="I15" i="3"/>
  <c r="I16" i="3"/>
  <c r="I17" i="3"/>
  <c r="I23" i="3"/>
  <c r="I24" i="3"/>
  <c r="I26" i="3"/>
  <c r="I28" i="3"/>
  <c r="G15" i="3"/>
  <c r="G20" i="3"/>
  <c r="G22" i="3"/>
  <c r="G24" i="3"/>
  <c r="E10" i="3"/>
  <c r="E13" i="3"/>
  <c r="E18" i="3"/>
  <c r="E22" i="3"/>
  <c r="E23" i="3"/>
  <c r="E27" i="3"/>
  <c r="L12" i="4"/>
  <c r="K28" i="3"/>
  <c r="E28" i="3"/>
  <c r="L28" i="3"/>
  <c r="K24" i="3"/>
  <c r="K22" i="3"/>
  <c r="K21" i="3"/>
  <c r="I18" i="3"/>
  <c r="L18" i="3"/>
  <c r="K15" i="3"/>
  <c r="K13" i="3"/>
  <c r="G11" i="3"/>
  <c r="L11" i="3"/>
  <c r="K10" i="3"/>
  <c r="K9" i="3"/>
  <c r="E9" i="3"/>
  <c r="L9" i="3"/>
  <c r="K27" i="3"/>
  <c r="K25" i="3"/>
  <c r="K23" i="3"/>
  <c r="G21" i="3"/>
  <c r="L21" i="3"/>
  <c r="K20" i="3"/>
  <c r="K19" i="3"/>
  <c r="K17" i="3"/>
  <c r="K16" i="3"/>
  <c r="K14" i="3"/>
  <c r="K12" i="3"/>
  <c r="E12" i="3"/>
  <c r="L12" i="3"/>
  <c r="G13" i="3"/>
  <c r="L13" i="3"/>
  <c r="L27" i="3"/>
  <c r="L23" i="3"/>
  <c r="L19" i="3"/>
  <c r="L26" i="3"/>
  <c r="L22" i="3"/>
  <c r="L14" i="3"/>
  <c r="L10" i="3"/>
  <c r="L25" i="3"/>
  <c r="L17" i="3"/>
  <c r="L24" i="3"/>
  <c r="L20" i="3"/>
  <c r="L16" i="3"/>
  <c r="L13" i="4"/>
  <c r="L15" i="3"/>
</calcChain>
</file>

<file path=xl/sharedStrings.xml><?xml version="1.0" encoding="utf-8"?>
<sst xmlns="http://schemas.openxmlformats.org/spreadsheetml/2006/main" count="112" uniqueCount="67">
  <si>
    <t>TỔNG HỢP PHIẾU TÍN NHIỆM ĐỐI VỚI CHỨC VỤ CHỦ TỊCH HỘI ĐỒNG NHÂN DÂN</t>
  </si>
  <si>
    <t>Số phiếu phát ra:</t>
  </si>
  <si>
    <t>Số phiếu thu về:</t>
  </si>
  <si>
    <t>Số phiếu hợp lệ:</t>
  </si>
  <si>
    <t>STT</t>
  </si>
  <si>
    <t>Họ và tên</t>
  </si>
  <si>
    <t>Chức vụ do Hội đồng nhân dân bầu</t>
  </si>
  <si>
    <t>Tín nhiệm cao</t>
  </si>
  <si>
    <t>Tín nhiệm</t>
  </si>
  <si>
    <t>Tín nhiệm thấp</t>
  </si>
  <si>
    <t>Nguyễn Ngọc Tuấn</t>
  </si>
  <si>
    <t xml:space="preserve">Chủ tịch Hội đồng nhân dân </t>
  </si>
  <si>
    <t>Kết quả</t>
  </si>
  <si>
    <t>Tỷ lệ</t>
  </si>
  <si>
    <t>TỔNG HỢP PHIẾU TÍN NHIỆM ĐỐI VỚI CHỨC VỤ CHỦ TỊCH ỦY BAN NHÂN DÂN</t>
  </si>
  <si>
    <t>Trần Sỹ Thanh</t>
  </si>
  <si>
    <t xml:space="preserve">Chủ tịch Ủy ban nhân dân </t>
  </si>
  <si>
    <t> Lê Hồng Sơn</t>
  </si>
  <si>
    <t xml:space="preserve">Phó Chủ tịch Ủy ban nhân dân </t>
  </si>
  <si>
    <t>Nguyễn Trọng Đông</t>
  </si>
  <si>
    <t>Phó Chủ tịch Ủy ban nhân dân</t>
  </si>
  <si>
    <t>Hà Minh Hải</t>
  </si>
  <si>
    <t>Nguyễn Mạnh Quyền</t>
  </si>
  <si>
    <t>Dương Đức Tuấn</t>
  </si>
  <si>
    <t>Trần Thế Cương</t>
  </si>
  <si>
    <t>Ủy viên Ủy ban nhân dân, Giám đốc Sở Giáo dục và Đào tạo</t>
  </si>
  <si>
    <t> Trương Việt Dũng</t>
  </si>
  <si>
    <t>Ủy viên Ủy ban nhân dân, Chánh Văn phòng Ủy ban nhân dân Thành phố</t>
  </si>
  <si>
    <t>Nguyễn Quốc Duyệt</t>
  </si>
  <si>
    <t>Ủy viên Ủy ban nhân dân, Tư lệnh Bộ Tư lệnh Thủ đô Hà Nội</t>
  </si>
  <si>
    <t>Đặng Hương Giang</t>
  </si>
  <si>
    <t>Ủy viên Ủy ban nhân dân, Giám đốc Sở Du lịch</t>
  </si>
  <si>
    <t>Trần Thị Nhị Hà</t>
  </si>
  <si>
    <t>Ủy viên Ủy ban nhân dân, Giám đốc Sở Y tế</t>
  </si>
  <si>
    <t>Ngô Minh Hoàng</t>
  </si>
  <si>
    <t>Ủy viên Ủy ban nhân dân, Giám đốc Sở Ngoại vụ</t>
  </si>
  <si>
    <t>Đỗ Đình Hồng</t>
  </si>
  <si>
    <t>Ủy viên Ủy ban nhân dân, Giám đốc Sở Văn hóa và Thể thao</t>
  </si>
  <si>
    <t>Bạch Liên Hương</t>
  </si>
  <si>
    <t>Ủy viên Ủy ban nhân dân, Giám đốc Sở Lao động, Thương binh và Xã hội</t>
  </si>
  <si>
    <t> Nguyễn Xuân Lưu</t>
  </si>
  <si>
    <t>Ủy viên Ủy ban nhân dân, Giám đốc Sở Tài chính</t>
  </si>
  <si>
    <t>Võ Nguyên Phong</t>
  </si>
  <si>
    <t>Ủy viên Ủy ban nhân dân, Giám đốc Sở Xây dựng</t>
  </si>
  <si>
    <t>Lê Anh Quân</t>
  </si>
  <si>
    <t>Ủy viên Ủy ban nhân dân, Giám đốc Sở Kế hoạch và Đầu tư</t>
  </si>
  <si>
    <t>Nguyễn Hồng Sơn</t>
  </si>
  <si>
    <t>Ủy viên Ủy ban nhân dân, Giám đốc Sở Khoa học và Công nghệ</t>
  </si>
  <si>
    <t>Nguyễn Phi Thường</t>
  </si>
  <si>
    <t>Ủy viên Ủy ban nhân dân, Giám đốc Sở Giao thông Vận tải</t>
  </si>
  <si>
    <t>Nguyễn Hải Trung</t>
  </si>
  <si>
    <t>Ủy viên Ủy ban nhân dân, Giám đốc Công an Thành phố</t>
  </si>
  <si>
    <t>Ngô Anh Tuấn</t>
  </si>
  <si>
    <t>Ủy viên Ủy ban nhân dân, Giám đốc Sở Tư pháp</t>
  </si>
  <si>
    <t> Phùng Thị Hồng Hà</t>
  </si>
  <si>
    <t>Phạm Quí Tiên</t>
  </si>
  <si>
    <t>Nguyễn Thanh Bình</t>
  </si>
  <si>
    <t xml:space="preserve">Trưởng Ban Văn hóa - Xã hội  </t>
  </si>
  <si>
    <t>Duy Hoàng Dương</t>
  </si>
  <si>
    <t xml:space="preserve">Trưởng Ban Pháp chế  </t>
  </si>
  <si>
    <t>Hồ Vân Nga</t>
  </si>
  <si>
    <t xml:space="preserve">Trưởng Ban Kinh tế - Ngân sách </t>
  </si>
  <si>
    <t>Đàm Văn Huân</t>
  </si>
  <si>
    <t xml:space="preserve">Trưởng Ban Đô thị         </t>
  </si>
  <si>
    <t>Phó Chủ tịch Hội đồng nhân dân</t>
  </si>
  <si>
    <t>TỔNG HỢP PHIẾU TÍN NHIỆM ĐỐI VỚI CHỨC VỤ PHÓ CHỦ TỊCH HỘI ĐỒNG NHÂN DÂN, 
TRƯỞNG BAN CỦA HỘI ĐỒNG NHÂN DÂN</t>
  </si>
  <si>
    <t>TỔNG HỢP PHIẾU TÍN NHIỆM ĐỐI VỚI CHỨC VỤ PHÓ CHỦ TỊCH ỦY BAN NHÂN DÂN,
 ỦY VIÊN ỦY BAN NHÂN DÂN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</si>
</sst>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rgb="FFFF0000"/>
      <name val="Arial"/>
      <family val="2"/>
      <charset val="163"/>
      <scheme val="minor"/>
    </font>
    <font>
      <sz val="14"/>
      <color rgb="FFFF0000"/>
      <name val="Times New Roman"/>
      <family val="1"/>
    </font>
    <font>
      <sz val="11"/>
      <color rgb="FFFF0000"/>
      <name val="Arial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0" fontId="1" fillId="0" borderId="1" xfId="0" applyNumberFormat="1" applyFont="1" applyBorder="1" applyAlignment="1">
      <alignment horizontal="center" vertical="center" wrapText="1"/>
    </xf>
    <xf numFmtId="10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14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0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0" fontId="8" fillId="0" borderId="8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0" fontId="9" fillId="0" borderId="0" xfId="0" applyFont="1"/>
    <xf numFmtId="10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6019-C308-4389-8B6D-AE01B1AF153C}">
  <dimension ref="A1:J10"/>
  <sheetViews>
    <sheetView tabSelected="1" view="pageBreakPreview" zoomScale="140" zoomScaleNormal="100" zoomScaleSheetLayoutView="140" workbookViewId="0">
      <selection activeCell="J10" sqref="J10"/>
    </sheetView>
  </sheetViews>
  <sheetFormatPr defaultRowHeight="13.5" x14ac:dyDescent="0.15"/>
  <cols>
    <col min="2" max="2" width="33.34375" customWidth="1"/>
    <col min="3" max="3" width="22.80078125" customWidth="1"/>
    <col min="4" max="4" width="13.8515625" customWidth="1"/>
    <col min="5" max="5" width="13.1171875" customWidth="1"/>
    <col min="6" max="6" width="14.09765625" customWidth="1"/>
    <col min="7" max="7" width="13.359375" customWidth="1"/>
    <col min="8" max="8" width="12.9921875" customWidth="1"/>
    <col min="9" max="9" width="11.890625" customWidth="1"/>
  </cols>
  <sheetData>
    <row r="1" spans="1:10" ht="18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8" x14ac:dyDescent="0.2">
      <c r="A2" s="1"/>
    </row>
    <row r="3" spans="1:10" ht="18" x14ac:dyDescent="0.2">
      <c r="A3" s="1" t="s">
        <v>1</v>
      </c>
      <c r="B3" s="1"/>
      <c r="C3" s="32">
        <v>88</v>
      </c>
    </row>
    <row r="4" spans="1:10" ht="18" x14ac:dyDescent="0.2">
      <c r="A4" s="1" t="s">
        <v>2</v>
      </c>
      <c r="B4" s="1"/>
      <c r="C4" s="32">
        <v>88</v>
      </c>
    </row>
    <row r="5" spans="1:10" ht="18" x14ac:dyDescent="0.2">
      <c r="A5" s="1" t="s">
        <v>3</v>
      </c>
      <c r="B5" s="1"/>
      <c r="C5" s="32">
        <v>0</v>
      </c>
    </row>
    <row r="6" spans="1:10" ht="14.25" thickBot="1" x14ac:dyDescent="0.2"/>
    <row r="7" spans="1:10" ht="29.45" customHeight="1" thickTop="1" thickBot="1" x14ac:dyDescent="0.2">
      <c r="A7" s="43" t="s">
        <v>4</v>
      </c>
      <c r="B7" s="45" t="s">
        <v>5</v>
      </c>
      <c r="C7" s="47" t="s">
        <v>6</v>
      </c>
      <c r="D7" s="49" t="s">
        <v>12</v>
      </c>
      <c r="E7" s="50"/>
      <c r="F7" s="50"/>
      <c r="G7" s="50"/>
      <c r="H7" s="50"/>
      <c r="I7" s="51"/>
    </row>
    <row r="8" spans="1:10" ht="64.5" customHeight="1" thickTop="1" thickBot="1" x14ac:dyDescent="0.25">
      <c r="A8" s="44"/>
      <c r="B8" s="46"/>
      <c r="C8" s="48"/>
      <c r="D8" s="17" t="s">
        <v>7</v>
      </c>
      <c r="E8" s="18" t="s">
        <v>13</v>
      </c>
      <c r="F8" s="18" t="s">
        <v>8</v>
      </c>
      <c r="G8" s="18" t="s">
        <v>13</v>
      </c>
      <c r="H8" s="18" t="s">
        <v>9</v>
      </c>
      <c r="I8" s="19" t="s">
        <v>13</v>
      </c>
    </row>
    <row r="9" spans="1:10" ht="33" thickTop="1" thickBot="1" x14ac:dyDescent="0.25">
      <c r="A9" s="20">
        <v>1</v>
      </c>
      <c r="B9" s="16" t="s">
        <v>10</v>
      </c>
      <c r="C9" s="21" t="s">
        <v>11</v>
      </c>
      <c r="D9" s="25">
        <v>82</v>
      </c>
      <c r="E9" s="26">
        <f>D9/$C$4*100%</f>
        <v>0.93181818181818177</v>
      </c>
      <c r="F9" s="27">
        <v>5</v>
      </c>
      <c r="G9" s="26">
        <f>F9/$C$4*100%</f>
        <v>5.6818181818181816E-2</v>
      </c>
      <c r="H9" s="29">
        <v>1</v>
      </c>
      <c r="I9" s="26">
        <f>H9/$C$4*100%</f>
        <v>1.1363636363636364E-2</v>
      </c>
      <c r="J9">
        <f>H9+F9+D9-C4</f>
        <v>0</v>
      </c>
    </row>
    <row r="10" spans="1:10" ht="14.25" thickTop="1" x14ac:dyDescent="0.15"/>
  </sheetData>
  <mergeCells count="5">
    <mergeCell ref="A7:A8"/>
    <mergeCell ref="B7:B8"/>
    <mergeCell ref="C7:C8"/>
    <mergeCell ref="D7:I7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ADF4-E32C-4070-90DB-4774601DAEFD}">
  <dimension ref="A1:J10"/>
  <sheetViews>
    <sheetView view="pageBreakPreview" topLeftCell="C1" zoomScale="130" zoomScaleNormal="100" zoomScaleSheetLayoutView="130" workbookViewId="0">
      <selection activeCell="F10" sqref="F10"/>
    </sheetView>
  </sheetViews>
  <sheetFormatPr defaultRowHeight="13.5" x14ac:dyDescent="0.15"/>
  <cols>
    <col min="2" max="2" width="33.34375" customWidth="1"/>
    <col min="3" max="3" width="22.80078125" customWidth="1"/>
    <col min="4" max="4" width="13.8515625" customWidth="1"/>
    <col min="5" max="5" width="13.1171875" customWidth="1"/>
    <col min="6" max="6" width="14.09765625" customWidth="1"/>
    <col min="7" max="7" width="13.359375" customWidth="1"/>
    <col min="8" max="8" width="12.9921875" customWidth="1"/>
    <col min="9" max="9" width="11.890625" customWidth="1"/>
  </cols>
  <sheetData>
    <row r="1" spans="1:10" ht="18" x14ac:dyDescent="0.2">
      <c r="A1" s="52" t="s">
        <v>14</v>
      </c>
      <c r="B1" s="52"/>
      <c r="C1" s="52"/>
      <c r="D1" s="52"/>
      <c r="E1" s="52"/>
      <c r="F1" s="52"/>
      <c r="G1" s="52"/>
      <c r="H1" s="52"/>
      <c r="I1" s="52"/>
    </row>
    <row r="2" spans="1:10" ht="18" x14ac:dyDescent="0.2">
      <c r="A2" s="1"/>
    </row>
    <row r="3" spans="1:10" ht="18" x14ac:dyDescent="0.2">
      <c r="A3" s="1" t="s">
        <v>1</v>
      </c>
      <c r="C3" s="10">
        <v>88</v>
      </c>
    </row>
    <row r="4" spans="1:10" ht="18" x14ac:dyDescent="0.2">
      <c r="A4" s="1" t="s">
        <v>2</v>
      </c>
      <c r="C4" s="10">
        <v>88</v>
      </c>
    </row>
    <row r="5" spans="1:10" ht="18" x14ac:dyDescent="0.2">
      <c r="A5" s="1" t="s">
        <v>3</v>
      </c>
      <c r="C5" s="10">
        <v>1</v>
      </c>
    </row>
    <row r="6" spans="1:10" ht="14.25" thickBot="1" x14ac:dyDescent="0.2"/>
    <row r="7" spans="1:10" ht="15.75" thickTop="1" thickBot="1" x14ac:dyDescent="0.2">
      <c r="A7" s="53" t="s">
        <v>4</v>
      </c>
      <c r="B7" s="55" t="s">
        <v>5</v>
      </c>
      <c r="C7" s="57" t="s">
        <v>6</v>
      </c>
      <c r="D7" s="59" t="s">
        <v>12</v>
      </c>
      <c r="E7" s="60"/>
      <c r="F7" s="60"/>
      <c r="G7" s="60"/>
      <c r="H7" s="60"/>
      <c r="I7" s="61"/>
    </row>
    <row r="8" spans="1:10" ht="28.5" thickTop="1" thickBot="1" x14ac:dyDescent="0.2">
      <c r="A8" s="54"/>
      <c r="B8" s="56"/>
      <c r="C8" s="58"/>
      <c r="D8" s="7" t="s">
        <v>7</v>
      </c>
      <c r="E8" s="5" t="s">
        <v>13</v>
      </c>
      <c r="F8" s="5" t="s">
        <v>8</v>
      </c>
      <c r="G8" s="5" t="s">
        <v>13</v>
      </c>
      <c r="H8" s="5" t="s">
        <v>9</v>
      </c>
      <c r="I8" s="6" t="s">
        <v>13</v>
      </c>
    </row>
    <row r="9" spans="1:10" ht="32.25" customHeight="1" thickTop="1" thickBot="1" x14ac:dyDescent="0.2">
      <c r="A9" s="2">
        <v>1</v>
      </c>
      <c r="B9" s="4" t="s">
        <v>15</v>
      </c>
      <c r="C9" s="3" t="s">
        <v>16</v>
      </c>
      <c r="D9" s="25">
        <v>75</v>
      </c>
      <c r="E9" s="26">
        <f>D9/$C$4*100%</f>
        <v>0.85227272727272729</v>
      </c>
      <c r="F9" s="27">
        <v>8</v>
      </c>
      <c r="G9" s="28">
        <f>F9/$C$4*100%</f>
        <v>9.0909090909090912E-2</v>
      </c>
      <c r="H9" s="31">
        <v>4</v>
      </c>
      <c r="I9" s="30">
        <f>H9/$C$4*100%</f>
        <v>4.5454545454545456E-2</v>
      </c>
      <c r="J9">
        <f>D9+F9+H9-C4</f>
        <v>-1</v>
      </c>
    </row>
    <row r="10" spans="1:10" ht="14.25" thickTop="1" x14ac:dyDescent="0.15"/>
  </sheetData>
  <mergeCells count="5">
    <mergeCell ref="A1:I1"/>
    <mergeCell ref="A7:A8"/>
    <mergeCell ref="B7:B8"/>
    <mergeCell ref="C7:C8"/>
    <mergeCell ref="D7:I7"/>
  </mergeCells>
  <printOptions horizontalCentered="1"/>
  <pageMargins left="0.11811023622047245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E442-E1D9-43DF-8792-A5042B660593}">
  <dimension ref="A1:L29"/>
  <sheetViews>
    <sheetView view="pageBreakPreview" topLeftCell="A4" zoomScaleNormal="100" zoomScaleSheetLayoutView="100" workbookViewId="0">
      <selection activeCell="E14" sqref="E14"/>
    </sheetView>
  </sheetViews>
  <sheetFormatPr defaultRowHeight="13.5" x14ac:dyDescent="0.15"/>
  <cols>
    <col min="1" max="1" width="9.0703125" style="12"/>
    <col min="2" max="2" width="19.859375" bestFit="1" customWidth="1"/>
    <col min="3" max="3" width="28.5625" customWidth="1"/>
    <col min="4" max="4" width="13.8515625" customWidth="1"/>
    <col min="5" max="5" width="13.1171875" customWidth="1"/>
    <col min="6" max="6" width="14.09765625" customWidth="1"/>
    <col min="7" max="7" width="13.359375" customWidth="1"/>
    <col min="8" max="8" width="12.9921875" customWidth="1"/>
    <col min="9" max="9" width="11.890625" customWidth="1"/>
  </cols>
  <sheetData>
    <row r="1" spans="1:12" ht="45" customHeight="1" x14ac:dyDescent="0.2">
      <c r="A1" s="62" t="s">
        <v>66</v>
      </c>
      <c r="B1" s="52"/>
      <c r="C1" s="52"/>
      <c r="D1" s="52"/>
      <c r="E1" s="52"/>
      <c r="F1" s="52"/>
      <c r="G1" s="52"/>
      <c r="H1" s="52"/>
      <c r="I1" s="52"/>
    </row>
    <row r="2" spans="1:12" ht="18" x14ac:dyDescent="0.2">
      <c r="A2" s="11"/>
    </row>
    <row r="3" spans="1:12" ht="18" x14ac:dyDescent="0.2">
      <c r="A3" s="63" t="s">
        <v>1</v>
      </c>
      <c r="B3" s="63"/>
      <c r="C3" s="13">
        <v>0</v>
      </c>
    </row>
    <row r="4" spans="1:12" ht="18" x14ac:dyDescent="0.2">
      <c r="A4" s="63" t="s">
        <v>2</v>
      </c>
      <c r="B4" s="63"/>
      <c r="C4" s="13">
        <v>88</v>
      </c>
    </row>
    <row r="5" spans="1:12" ht="18" x14ac:dyDescent="0.2">
      <c r="A5" s="63" t="s">
        <v>3</v>
      </c>
      <c r="B5" s="63"/>
      <c r="C5" s="13">
        <v>0</v>
      </c>
    </row>
    <row r="6" spans="1:12" ht="14.25" thickBot="1" x14ac:dyDescent="0.2"/>
    <row r="7" spans="1:12" ht="19.5" thickTop="1" thickBot="1" x14ac:dyDescent="0.2">
      <c r="A7" s="43" t="s">
        <v>4</v>
      </c>
      <c r="B7" s="45" t="s">
        <v>5</v>
      </c>
      <c r="C7" s="47" t="s">
        <v>6</v>
      </c>
      <c r="D7" s="49" t="s">
        <v>12</v>
      </c>
      <c r="E7" s="50"/>
      <c r="F7" s="50"/>
      <c r="G7" s="50"/>
      <c r="H7" s="50"/>
      <c r="I7" s="51"/>
    </row>
    <row r="8" spans="1:12" ht="33" thickTop="1" thickBot="1" x14ac:dyDescent="0.25">
      <c r="A8" s="44"/>
      <c r="B8" s="46"/>
      <c r="C8" s="48"/>
      <c r="D8" s="17" t="s">
        <v>7</v>
      </c>
      <c r="E8" s="18" t="s">
        <v>13</v>
      </c>
      <c r="F8" s="18" t="s">
        <v>8</v>
      </c>
      <c r="G8" s="18" t="s">
        <v>13</v>
      </c>
      <c r="H8" s="18" t="s">
        <v>9</v>
      </c>
      <c r="I8" s="19" t="s">
        <v>13</v>
      </c>
    </row>
    <row r="9" spans="1:12" ht="33" thickTop="1" thickBot="1" x14ac:dyDescent="0.25">
      <c r="A9" s="8">
        <v>1</v>
      </c>
      <c r="B9" s="8" t="s">
        <v>17</v>
      </c>
      <c r="C9" s="8" t="s">
        <v>18</v>
      </c>
      <c r="D9" s="25">
        <f>20+22+20</f>
        <v>62</v>
      </c>
      <c r="E9" s="26">
        <f>D9/$C$4*100%</f>
        <v>0.70454545454545459</v>
      </c>
      <c r="F9" s="27">
        <f>8+6+8</f>
        <v>22</v>
      </c>
      <c r="G9" s="28">
        <f>F9/$C$4*100%</f>
        <v>0.25</v>
      </c>
      <c r="H9" s="29">
        <f>2+2</f>
        <v>4</v>
      </c>
      <c r="I9" s="30">
        <f>H9/$C$4*100%</f>
        <v>4.5454545454545456E-2</v>
      </c>
      <c r="K9">
        <f>D9+F9+H9-$C$4</f>
        <v>0</v>
      </c>
      <c r="L9" s="15">
        <f>I9+G9+E9</f>
        <v>1</v>
      </c>
    </row>
    <row r="10" spans="1:12" ht="33" thickTop="1" thickBot="1" x14ac:dyDescent="0.25">
      <c r="A10" s="22">
        <v>2</v>
      </c>
      <c r="B10" s="8" t="s">
        <v>19</v>
      </c>
      <c r="C10" s="8" t="s">
        <v>20</v>
      </c>
      <c r="D10" s="25">
        <f>15+23+21</f>
        <v>59</v>
      </c>
      <c r="E10" s="26">
        <f t="shared" ref="E10:E28" si="0">D10/$C$4*100%</f>
        <v>0.67045454545454541</v>
      </c>
      <c r="F10" s="27">
        <f>12+4+8</f>
        <v>24</v>
      </c>
      <c r="G10" s="28">
        <f t="shared" ref="G10:G28" si="1">F10/$C$4*100%</f>
        <v>0.27272727272727271</v>
      </c>
      <c r="H10" s="29">
        <f>3+1+1</f>
        <v>5</v>
      </c>
      <c r="I10" s="30">
        <f t="shared" ref="I10:I28" si="2">H10/$C$4*100%</f>
        <v>5.6818181818181816E-2</v>
      </c>
      <c r="K10">
        <f t="shared" ref="K10:K28" si="3">D10+F10+H10-$C$4</f>
        <v>0</v>
      </c>
      <c r="L10" s="15">
        <f t="shared" ref="L10:L28" si="4">I10+G10+E10</f>
        <v>1</v>
      </c>
    </row>
    <row r="11" spans="1:12" ht="33" thickTop="1" thickBot="1" x14ac:dyDescent="0.25">
      <c r="A11" s="8">
        <v>3</v>
      </c>
      <c r="B11" s="8" t="s">
        <v>21</v>
      </c>
      <c r="C11" s="8" t="s">
        <v>20</v>
      </c>
      <c r="D11" s="25">
        <f>27+27+27</f>
        <v>81</v>
      </c>
      <c r="E11" s="26">
        <f t="shared" si="0"/>
        <v>0.92045454545454541</v>
      </c>
      <c r="F11" s="27">
        <f>3+1+3</f>
        <v>7</v>
      </c>
      <c r="G11" s="28">
        <f t="shared" si="1"/>
        <v>7.9545454545454544E-2</v>
      </c>
      <c r="H11" s="29">
        <v>0</v>
      </c>
      <c r="I11" s="30">
        <f t="shared" si="2"/>
        <v>0</v>
      </c>
      <c r="K11">
        <f t="shared" si="3"/>
        <v>0</v>
      </c>
      <c r="L11" s="15">
        <f t="shared" si="4"/>
        <v>1</v>
      </c>
    </row>
    <row r="12" spans="1:12" ht="33" thickTop="1" thickBot="1" x14ac:dyDescent="0.25">
      <c r="A12" s="22">
        <v>4</v>
      </c>
      <c r="B12" s="8" t="s">
        <v>22</v>
      </c>
      <c r="C12" s="8" t="s">
        <v>20</v>
      </c>
      <c r="D12" s="25">
        <f>24+24+20</f>
        <v>68</v>
      </c>
      <c r="E12" s="26">
        <f t="shared" si="0"/>
        <v>0.77272727272727271</v>
      </c>
      <c r="F12" s="27">
        <f>5+2+6</f>
        <v>13</v>
      </c>
      <c r="G12" s="28">
        <f t="shared" si="1"/>
        <v>0.14772727272727273</v>
      </c>
      <c r="H12" s="29">
        <f>1+2+4</f>
        <v>7</v>
      </c>
      <c r="I12" s="30">
        <f t="shared" si="2"/>
        <v>7.9545454545454544E-2</v>
      </c>
      <c r="K12">
        <f t="shared" si="3"/>
        <v>0</v>
      </c>
      <c r="L12" s="15">
        <f t="shared" si="4"/>
        <v>1</v>
      </c>
    </row>
    <row r="13" spans="1:12" ht="33" thickTop="1" thickBot="1" x14ac:dyDescent="0.25">
      <c r="A13" s="8">
        <v>5</v>
      </c>
      <c r="B13" s="8" t="s">
        <v>23</v>
      </c>
      <c r="C13" s="8" t="s">
        <v>20</v>
      </c>
      <c r="D13" s="25">
        <f>22+24+24</f>
        <v>70</v>
      </c>
      <c r="E13" s="26">
        <f t="shared" si="0"/>
        <v>0.79545454545454541</v>
      </c>
      <c r="F13" s="27">
        <f>6+4+4</f>
        <v>14</v>
      </c>
      <c r="G13" s="28">
        <f t="shared" si="1"/>
        <v>0.15909090909090909</v>
      </c>
      <c r="H13" s="29">
        <f>2+2</f>
        <v>4</v>
      </c>
      <c r="I13" s="30">
        <f t="shared" si="2"/>
        <v>4.5454545454545456E-2</v>
      </c>
      <c r="K13">
        <f t="shared" si="3"/>
        <v>0</v>
      </c>
      <c r="L13" s="15">
        <f t="shared" si="4"/>
        <v>1</v>
      </c>
    </row>
    <row r="14" spans="1:12" ht="48.75" thickTop="1" thickBot="1" x14ac:dyDescent="0.25">
      <c r="A14" s="22">
        <v>6</v>
      </c>
      <c r="B14" s="8" t="s">
        <v>24</v>
      </c>
      <c r="C14" s="8" t="s">
        <v>25</v>
      </c>
      <c r="D14" s="25">
        <f>24+25+23</f>
        <v>72</v>
      </c>
      <c r="E14" s="26">
        <f t="shared" si="0"/>
        <v>0.81818181818181823</v>
      </c>
      <c r="F14" s="27">
        <f>4+2+5</f>
        <v>11</v>
      </c>
      <c r="G14" s="28">
        <f t="shared" si="1"/>
        <v>0.125</v>
      </c>
      <c r="H14" s="29">
        <f>2+1+2</f>
        <v>5</v>
      </c>
      <c r="I14" s="30">
        <f t="shared" si="2"/>
        <v>5.6818181818181816E-2</v>
      </c>
      <c r="K14">
        <f t="shared" si="3"/>
        <v>0</v>
      </c>
      <c r="L14" s="15">
        <f t="shared" si="4"/>
        <v>1</v>
      </c>
    </row>
    <row r="15" spans="1:12" ht="48.75" thickTop="1" thickBot="1" x14ac:dyDescent="0.25">
      <c r="A15" s="8">
        <v>7</v>
      </c>
      <c r="B15" s="8" t="s">
        <v>26</v>
      </c>
      <c r="C15" s="8" t="s">
        <v>27</v>
      </c>
      <c r="D15" s="25">
        <f>26+27+27</f>
        <v>80</v>
      </c>
      <c r="E15" s="26">
        <f t="shared" si="0"/>
        <v>0.90909090909090906</v>
      </c>
      <c r="F15" s="27">
        <f>3+1+2</f>
        <v>6</v>
      </c>
      <c r="G15" s="28">
        <f t="shared" si="1"/>
        <v>6.8181818181818177E-2</v>
      </c>
      <c r="H15" s="29">
        <f>1+1</f>
        <v>2</v>
      </c>
      <c r="I15" s="30">
        <f t="shared" si="2"/>
        <v>2.2727272727272728E-2</v>
      </c>
      <c r="K15">
        <f t="shared" si="3"/>
        <v>0</v>
      </c>
      <c r="L15" s="15">
        <f t="shared" si="4"/>
        <v>1</v>
      </c>
    </row>
    <row r="16" spans="1:12" s="41" customFormat="1" ht="48.75" thickTop="1" thickBot="1" x14ac:dyDescent="0.25">
      <c r="A16" s="34">
        <v>8</v>
      </c>
      <c r="B16" s="35" t="s">
        <v>28</v>
      </c>
      <c r="C16" s="35" t="s">
        <v>29</v>
      </c>
      <c r="D16" s="36">
        <f>28+27+28</f>
        <v>83</v>
      </c>
      <c r="E16" s="37">
        <f t="shared" si="0"/>
        <v>0.94318181818181823</v>
      </c>
      <c r="F16" s="38">
        <f>1+2+2</f>
        <v>5</v>
      </c>
      <c r="G16" s="39">
        <f t="shared" si="1"/>
        <v>5.6818181818181816E-2</v>
      </c>
      <c r="H16" s="33">
        <v>0</v>
      </c>
      <c r="I16" s="40">
        <f t="shared" si="2"/>
        <v>0</v>
      </c>
      <c r="K16" s="41">
        <f t="shared" si="3"/>
        <v>0</v>
      </c>
      <c r="L16" s="42">
        <f t="shared" si="4"/>
        <v>1</v>
      </c>
    </row>
    <row r="17" spans="1:12" ht="33" thickTop="1" thickBot="1" x14ac:dyDescent="0.25">
      <c r="A17" s="8">
        <v>9</v>
      </c>
      <c r="B17" s="8" t="s">
        <v>30</v>
      </c>
      <c r="C17" s="8" t="s">
        <v>31</v>
      </c>
      <c r="D17" s="25">
        <f>24+22+20</f>
        <v>66</v>
      </c>
      <c r="E17" s="26">
        <f t="shared" si="0"/>
        <v>0.75</v>
      </c>
      <c r="F17" s="27">
        <f>6+6+6</f>
        <v>18</v>
      </c>
      <c r="G17" s="28">
        <f t="shared" si="1"/>
        <v>0.20454545454545456</v>
      </c>
      <c r="H17" s="29">
        <v>3</v>
      </c>
      <c r="I17" s="30">
        <f t="shared" si="2"/>
        <v>3.4090909090909088E-2</v>
      </c>
      <c r="J17">
        <v>1</v>
      </c>
      <c r="K17">
        <f t="shared" si="3"/>
        <v>-1</v>
      </c>
      <c r="L17" s="15">
        <f t="shared" si="4"/>
        <v>0.98863636363636365</v>
      </c>
    </row>
    <row r="18" spans="1:12" ht="33" thickTop="1" thickBot="1" x14ac:dyDescent="0.25">
      <c r="A18" s="22">
        <v>10</v>
      </c>
      <c r="B18" s="8" t="s">
        <v>32</v>
      </c>
      <c r="C18" s="8" t="s">
        <v>33</v>
      </c>
      <c r="D18" s="25">
        <f>21+25+21</f>
        <v>67</v>
      </c>
      <c r="E18" s="26">
        <f t="shared" si="0"/>
        <v>0.76136363636363635</v>
      </c>
      <c r="F18" s="27">
        <f>8+3+8</f>
        <v>19</v>
      </c>
      <c r="G18" s="28">
        <f t="shared" si="1"/>
        <v>0.21590909090909091</v>
      </c>
      <c r="H18" s="29">
        <f>1+1</f>
        <v>2</v>
      </c>
      <c r="I18" s="30">
        <f t="shared" si="2"/>
        <v>2.2727272727272728E-2</v>
      </c>
      <c r="K18">
        <f t="shared" si="3"/>
        <v>0</v>
      </c>
      <c r="L18" s="15">
        <f t="shared" si="4"/>
        <v>1</v>
      </c>
    </row>
    <row r="19" spans="1:12" ht="33" thickTop="1" thickBot="1" x14ac:dyDescent="0.25">
      <c r="A19" s="8">
        <v>11</v>
      </c>
      <c r="B19" s="8" t="s">
        <v>34</v>
      </c>
      <c r="C19" s="8" t="s">
        <v>35</v>
      </c>
      <c r="D19" s="25">
        <f>16+20+18</f>
        <v>54</v>
      </c>
      <c r="E19" s="26">
        <f t="shared" si="0"/>
        <v>0.61363636363636365</v>
      </c>
      <c r="F19" s="27">
        <f>9+6+7</f>
        <v>22</v>
      </c>
      <c r="G19" s="28">
        <f t="shared" si="1"/>
        <v>0.25</v>
      </c>
      <c r="H19" s="33">
        <f>5+1+5</f>
        <v>11</v>
      </c>
      <c r="I19" s="30">
        <f t="shared" si="2"/>
        <v>0.125</v>
      </c>
      <c r="J19">
        <v>1</v>
      </c>
      <c r="K19">
        <f t="shared" si="3"/>
        <v>-1</v>
      </c>
      <c r="L19" s="15">
        <f t="shared" si="4"/>
        <v>0.98863636363636365</v>
      </c>
    </row>
    <row r="20" spans="1:12" ht="48.75" thickTop="1" thickBot="1" x14ac:dyDescent="0.25">
      <c r="A20" s="22">
        <v>12</v>
      </c>
      <c r="B20" s="8" t="s">
        <v>36</v>
      </c>
      <c r="C20" s="8" t="s">
        <v>37</v>
      </c>
      <c r="D20" s="25">
        <f>12+19+17</f>
        <v>48</v>
      </c>
      <c r="E20" s="26">
        <f t="shared" si="0"/>
        <v>0.54545454545454541</v>
      </c>
      <c r="F20" s="27">
        <f>15+8+8</f>
        <v>31</v>
      </c>
      <c r="G20" s="28">
        <f t="shared" si="1"/>
        <v>0.35227272727272729</v>
      </c>
      <c r="H20" s="29">
        <f>3+1+5</f>
        <v>9</v>
      </c>
      <c r="I20" s="30">
        <f t="shared" si="2"/>
        <v>0.10227272727272728</v>
      </c>
      <c r="K20">
        <f t="shared" si="3"/>
        <v>0</v>
      </c>
      <c r="L20" s="15">
        <f t="shared" si="4"/>
        <v>1</v>
      </c>
    </row>
    <row r="21" spans="1:12" ht="48.75" thickTop="1" thickBot="1" x14ac:dyDescent="0.25">
      <c r="A21" s="8">
        <v>13</v>
      </c>
      <c r="B21" s="8" t="s">
        <v>38</v>
      </c>
      <c r="C21" s="8" t="s">
        <v>39</v>
      </c>
      <c r="D21" s="25">
        <f>27+26+26</f>
        <v>79</v>
      </c>
      <c r="E21" s="26">
        <f t="shared" si="0"/>
        <v>0.89772727272727271</v>
      </c>
      <c r="F21" s="27">
        <f>2+1+3</f>
        <v>6</v>
      </c>
      <c r="G21" s="28">
        <f t="shared" si="1"/>
        <v>6.8181818181818177E-2</v>
      </c>
      <c r="H21" s="29">
        <f>1+1+1</f>
        <v>3</v>
      </c>
      <c r="I21" s="30">
        <f t="shared" si="2"/>
        <v>3.4090909090909088E-2</v>
      </c>
      <c r="K21">
        <f t="shared" si="3"/>
        <v>0</v>
      </c>
      <c r="L21" s="15">
        <f t="shared" si="4"/>
        <v>1</v>
      </c>
    </row>
    <row r="22" spans="1:12" ht="33" thickTop="1" thickBot="1" x14ac:dyDescent="0.25">
      <c r="A22" s="22">
        <v>14</v>
      </c>
      <c r="B22" s="8" t="s">
        <v>40</v>
      </c>
      <c r="C22" s="8" t="s">
        <v>41</v>
      </c>
      <c r="D22" s="25">
        <f>25+27+27</f>
        <v>79</v>
      </c>
      <c r="E22" s="26">
        <f t="shared" si="0"/>
        <v>0.89772727272727271</v>
      </c>
      <c r="F22" s="27">
        <f>3+3</f>
        <v>6</v>
      </c>
      <c r="G22" s="28">
        <f t="shared" si="1"/>
        <v>6.8181818181818177E-2</v>
      </c>
      <c r="H22" s="29">
        <f>2+1</f>
        <v>3</v>
      </c>
      <c r="I22" s="30">
        <f t="shared" si="2"/>
        <v>3.4090909090909088E-2</v>
      </c>
      <c r="K22">
        <f t="shared" si="3"/>
        <v>0</v>
      </c>
      <c r="L22" s="15">
        <f t="shared" si="4"/>
        <v>1</v>
      </c>
    </row>
    <row r="23" spans="1:12" ht="33" thickTop="1" thickBot="1" x14ac:dyDescent="0.25">
      <c r="A23" s="8">
        <v>15</v>
      </c>
      <c r="B23" s="8" t="s">
        <v>42</v>
      </c>
      <c r="C23" s="8" t="s">
        <v>43</v>
      </c>
      <c r="D23" s="25">
        <f>26+26+27</f>
        <v>79</v>
      </c>
      <c r="E23" s="26">
        <f t="shared" si="0"/>
        <v>0.89772727272727271</v>
      </c>
      <c r="F23" s="27">
        <f>2+2+3</f>
        <v>7</v>
      </c>
      <c r="G23" s="28">
        <f t="shared" si="1"/>
        <v>7.9545454545454544E-2</v>
      </c>
      <c r="H23" s="33">
        <v>1</v>
      </c>
      <c r="I23" s="30">
        <f t="shared" si="2"/>
        <v>1.1363636363636364E-2</v>
      </c>
      <c r="J23">
        <v>1</v>
      </c>
      <c r="K23">
        <f t="shared" si="3"/>
        <v>-1</v>
      </c>
      <c r="L23" s="15">
        <f t="shared" si="4"/>
        <v>0.98863636363636365</v>
      </c>
    </row>
    <row r="24" spans="1:12" ht="48.75" thickTop="1" thickBot="1" x14ac:dyDescent="0.25">
      <c r="A24" s="22">
        <v>16</v>
      </c>
      <c r="B24" s="8" t="s">
        <v>44</v>
      </c>
      <c r="C24" s="8" t="s">
        <v>45</v>
      </c>
      <c r="D24" s="25">
        <f>22+25+21</f>
        <v>68</v>
      </c>
      <c r="E24" s="26">
        <f t="shared" si="0"/>
        <v>0.77272727272727271</v>
      </c>
      <c r="F24" s="27">
        <f>6+2+6</f>
        <v>14</v>
      </c>
      <c r="G24" s="28">
        <f t="shared" si="1"/>
        <v>0.15909090909090909</v>
      </c>
      <c r="H24" s="29">
        <f>2+1+3</f>
        <v>6</v>
      </c>
      <c r="I24" s="30">
        <f t="shared" si="2"/>
        <v>6.8181818181818177E-2</v>
      </c>
      <c r="K24">
        <f t="shared" si="3"/>
        <v>0</v>
      </c>
      <c r="L24" s="15">
        <f>I24+G24+E24</f>
        <v>1</v>
      </c>
    </row>
    <row r="25" spans="1:12" ht="48.75" thickTop="1" thickBot="1" x14ac:dyDescent="0.25">
      <c r="A25" s="8">
        <v>17</v>
      </c>
      <c r="B25" s="8" t="s">
        <v>46</v>
      </c>
      <c r="C25" s="8" t="s">
        <v>47</v>
      </c>
      <c r="D25" s="25">
        <f>18+23+19</f>
        <v>60</v>
      </c>
      <c r="E25" s="26">
        <f t="shared" si="0"/>
        <v>0.68181818181818177</v>
      </c>
      <c r="F25" s="27">
        <f>11+4+11</f>
        <v>26</v>
      </c>
      <c r="G25" s="28">
        <f t="shared" si="1"/>
        <v>0.29545454545454547</v>
      </c>
      <c r="H25" s="29">
        <f>1+1</f>
        <v>2</v>
      </c>
      <c r="I25" s="30">
        <f t="shared" si="2"/>
        <v>2.2727272727272728E-2</v>
      </c>
      <c r="K25">
        <f t="shared" si="3"/>
        <v>0</v>
      </c>
      <c r="L25" s="15">
        <f t="shared" si="4"/>
        <v>1</v>
      </c>
    </row>
    <row r="26" spans="1:12" ht="48.75" thickTop="1" thickBot="1" x14ac:dyDescent="0.25">
      <c r="A26" s="22">
        <v>18</v>
      </c>
      <c r="B26" s="8" t="s">
        <v>48</v>
      </c>
      <c r="C26" s="8" t="s">
        <v>49</v>
      </c>
      <c r="D26" s="25">
        <f>23+24+23</f>
        <v>70</v>
      </c>
      <c r="E26" s="26">
        <f t="shared" si="0"/>
        <v>0.79545454545454541</v>
      </c>
      <c r="F26" s="27">
        <f>7+4+6</f>
        <v>17</v>
      </c>
      <c r="G26" s="28">
        <f t="shared" si="1"/>
        <v>0.19318181818181818</v>
      </c>
      <c r="H26" s="29">
        <v>1</v>
      </c>
      <c r="I26" s="30">
        <f t="shared" si="2"/>
        <v>1.1363636363636364E-2</v>
      </c>
      <c r="K26">
        <f t="shared" si="3"/>
        <v>0</v>
      </c>
      <c r="L26" s="15">
        <f t="shared" si="4"/>
        <v>1</v>
      </c>
    </row>
    <row r="27" spans="1:12" ht="33" thickTop="1" thickBot="1" x14ac:dyDescent="0.25">
      <c r="A27" s="8">
        <v>19</v>
      </c>
      <c r="B27" s="8" t="s">
        <v>50</v>
      </c>
      <c r="C27" s="8" t="s">
        <v>51</v>
      </c>
      <c r="D27" s="25">
        <f>27+25+25</f>
        <v>77</v>
      </c>
      <c r="E27" s="26">
        <f t="shared" si="0"/>
        <v>0.875</v>
      </c>
      <c r="F27" s="27">
        <f>2+2+5</f>
        <v>9</v>
      </c>
      <c r="G27" s="28">
        <f t="shared" si="1"/>
        <v>0.10227272727272728</v>
      </c>
      <c r="H27" s="29">
        <f>1+1</f>
        <v>2</v>
      </c>
      <c r="I27" s="30">
        <f t="shared" si="2"/>
        <v>2.2727272727272728E-2</v>
      </c>
      <c r="K27">
        <f t="shared" si="3"/>
        <v>0</v>
      </c>
      <c r="L27" s="15">
        <f t="shared" si="4"/>
        <v>1</v>
      </c>
    </row>
    <row r="28" spans="1:12" ht="33" thickTop="1" thickBot="1" x14ac:dyDescent="0.25">
      <c r="A28" s="22">
        <v>20</v>
      </c>
      <c r="B28" s="8" t="s">
        <v>52</v>
      </c>
      <c r="C28" s="8" t="s">
        <v>53</v>
      </c>
      <c r="D28" s="25">
        <f>17+23+19</f>
        <v>59</v>
      </c>
      <c r="E28" s="26">
        <f t="shared" si="0"/>
        <v>0.67045454545454541</v>
      </c>
      <c r="F28" s="27">
        <f>13+4+10</f>
        <v>27</v>
      </c>
      <c r="G28" s="28">
        <f t="shared" si="1"/>
        <v>0.30681818181818182</v>
      </c>
      <c r="H28" s="29">
        <v>2</v>
      </c>
      <c r="I28" s="30">
        <f t="shared" si="2"/>
        <v>2.2727272727272728E-2</v>
      </c>
      <c r="K28">
        <f t="shared" si="3"/>
        <v>0</v>
      </c>
      <c r="L28" s="15">
        <f t="shared" si="4"/>
        <v>1</v>
      </c>
    </row>
    <row r="29" spans="1:12" ht="14.25" thickTop="1" x14ac:dyDescent="0.15"/>
  </sheetData>
  <mergeCells count="8">
    <mergeCell ref="A1:I1"/>
    <mergeCell ref="A7:A8"/>
    <mergeCell ref="B7:B8"/>
    <mergeCell ref="C7:C8"/>
    <mergeCell ref="D7:I7"/>
    <mergeCell ref="A3:B3"/>
    <mergeCell ref="A4:B4"/>
    <mergeCell ref="A5:B5"/>
  </mergeCells>
  <printOptions horizontalCentered="1"/>
  <pageMargins left="0.19685039370078741" right="0.19685039370078741" top="0.15748031496062992" bottom="0" header="0" footer="0.31496062992125984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1066-5B6E-48F3-8E12-D35D66A8E6EC}">
  <dimension ref="A1:L15"/>
  <sheetViews>
    <sheetView view="pageBreakPreview" topLeftCell="A4" zoomScale="110" zoomScaleNormal="100" zoomScaleSheetLayoutView="110" workbookViewId="0">
      <selection activeCell="H9" sqref="H9:H14"/>
    </sheetView>
  </sheetViews>
  <sheetFormatPr defaultRowHeight="13.5" x14ac:dyDescent="0.15"/>
  <cols>
    <col min="2" max="2" width="33.34375" customWidth="1"/>
    <col min="3" max="3" width="25.0078125" customWidth="1"/>
    <col min="4" max="4" width="13.8515625" customWidth="1"/>
    <col min="5" max="5" width="13.1171875" customWidth="1"/>
    <col min="6" max="6" width="14.09765625" customWidth="1"/>
    <col min="7" max="7" width="13.359375" customWidth="1"/>
    <col min="8" max="8" width="12.9921875" customWidth="1"/>
    <col min="9" max="9" width="11.890625" customWidth="1"/>
  </cols>
  <sheetData>
    <row r="1" spans="1:12" ht="41.25" customHeight="1" x14ac:dyDescent="0.2">
      <c r="A1" s="62" t="s">
        <v>65</v>
      </c>
      <c r="B1" s="52"/>
      <c r="C1" s="52"/>
      <c r="D1" s="52"/>
      <c r="E1" s="52"/>
      <c r="F1" s="52"/>
      <c r="G1" s="52"/>
      <c r="H1" s="52"/>
      <c r="I1" s="52"/>
    </row>
    <row r="2" spans="1:12" ht="18" x14ac:dyDescent="0.2">
      <c r="A2" s="1"/>
    </row>
    <row r="3" spans="1:12" ht="18" x14ac:dyDescent="0.2">
      <c r="A3" s="1" t="s">
        <v>1</v>
      </c>
      <c r="C3" s="10">
        <v>88</v>
      </c>
    </row>
    <row r="4" spans="1:12" ht="18" x14ac:dyDescent="0.2">
      <c r="A4" s="1" t="s">
        <v>2</v>
      </c>
      <c r="C4" s="10">
        <v>88</v>
      </c>
    </row>
    <row r="5" spans="1:12" ht="18" x14ac:dyDescent="0.2">
      <c r="A5" s="1" t="s">
        <v>3</v>
      </c>
      <c r="C5" s="10">
        <v>0</v>
      </c>
    </row>
    <row r="6" spans="1:12" ht="14.25" thickBot="1" x14ac:dyDescent="0.2"/>
    <row r="7" spans="1:12" ht="19.5" thickTop="1" thickBot="1" x14ac:dyDescent="0.25">
      <c r="A7" s="64" t="s">
        <v>4</v>
      </c>
      <c r="B7" s="64" t="s">
        <v>5</v>
      </c>
      <c r="C7" s="64" t="s">
        <v>6</v>
      </c>
      <c r="D7" s="64" t="s">
        <v>12</v>
      </c>
      <c r="E7" s="64"/>
      <c r="F7" s="64"/>
      <c r="G7" s="64"/>
      <c r="H7" s="64"/>
      <c r="I7" s="64"/>
      <c r="J7" s="1"/>
      <c r="K7" s="1"/>
      <c r="L7" s="1"/>
    </row>
    <row r="8" spans="1:12" ht="33" thickTop="1" thickBot="1" x14ac:dyDescent="0.25">
      <c r="A8" s="64"/>
      <c r="B8" s="64"/>
      <c r="C8" s="64"/>
      <c r="D8" s="23" t="s">
        <v>7</v>
      </c>
      <c r="E8" s="23" t="s">
        <v>13</v>
      </c>
      <c r="F8" s="23" t="s">
        <v>8</v>
      </c>
      <c r="G8" s="23" t="s">
        <v>13</v>
      </c>
      <c r="H8" s="23" t="s">
        <v>9</v>
      </c>
      <c r="I8" s="23" t="s">
        <v>13</v>
      </c>
      <c r="J8" s="1"/>
      <c r="K8" s="1"/>
      <c r="L8" s="1"/>
    </row>
    <row r="9" spans="1:12" ht="50.1" customHeight="1" thickTop="1" thickBot="1" x14ac:dyDescent="0.25">
      <c r="A9" s="8">
        <v>1</v>
      </c>
      <c r="B9" s="23" t="s">
        <v>54</v>
      </c>
      <c r="C9" s="8" t="s">
        <v>64</v>
      </c>
      <c r="D9" s="8">
        <v>78</v>
      </c>
      <c r="E9" s="14">
        <f>D9/$C$4</f>
        <v>0.88636363636363635</v>
      </c>
      <c r="F9" s="8">
        <v>7</v>
      </c>
      <c r="G9" s="14">
        <f t="shared" ref="G9:G14" si="0">F9/$C$4</f>
        <v>7.9545454545454544E-2</v>
      </c>
      <c r="H9" s="9">
        <v>3</v>
      </c>
      <c r="I9" s="14">
        <f t="shared" ref="I9:I14" si="1">H9/$C$4</f>
        <v>3.4090909090909088E-2</v>
      </c>
      <c r="J9" s="1">
        <f>D9+F9+H9-$C$4</f>
        <v>0</v>
      </c>
      <c r="K9" s="1"/>
      <c r="L9" s="24">
        <f>E9+G9</f>
        <v>0.96590909090909094</v>
      </c>
    </row>
    <row r="10" spans="1:12" ht="50.1" customHeight="1" thickTop="1" thickBot="1" x14ac:dyDescent="0.25">
      <c r="A10" s="9">
        <v>2</v>
      </c>
      <c r="B10" s="23" t="s">
        <v>55</v>
      </c>
      <c r="C10" s="8" t="s">
        <v>64</v>
      </c>
      <c r="D10" s="9">
        <v>80</v>
      </c>
      <c r="E10" s="14">
        <f t="shared" ref="E10:E14" si="2">D10/$C$4</f>
        <v>0.90909090909090906</v>
      </c>
      <c r="F10" s="9">
        <v>5</v>
      </c>
      <c r="G10" s="14">
        <f t="shared" si="0"/>
        <v>5.6818181818181816E-2</v>
      </c>
      <c r="H10" s="9">
        <v>3</v>
      </c>
      <c r="I10" s="14">
        <f t="shared" si="1"/>
        <v>3.4090909090909088E-2</v>
      </c>
      <c r="J10" s="1">
        <f t="shared" ref="J10:J14" si="3">D10+F10+H10-$C$4</f>
        <v>0</v>
      </c>
      <c r="K10" s="1"/>
      <c r="L10" s="24">
        <f t="shared" ref="L10:L14" si="4">E10+G10</f>
        <v>0.96590909090909083</v>
      </c>
    </row>
    <row r="11" spans="1:12" ht="50.1" customHeight="1" thickTop="1" thickBot="1" x14ac:dyDescent="0.25">
      <c r="A11" s="8">
        <v>3</v>
      </c>
      <c r="B11" s="23" t="s">
        <v>56</v>
      </c>
      <c r="C11" s="8" t="s">
        <v>57</v>
      </c>
      <c r="D11" s="9">
        <v>77</v>
      </c>
      <c r="E11" s="14">
        <f t="shared" si="2"/>
        <v>0.875</v>
      </c>
      <c r="F11" s="9">
        <v>8</v>
      </c>
      <c r="G11" s="14">
        <f t="shared" si="0"/>
        <v>9.0909090909090912E-2</v>
      </c>
      <c r="H11" s="9">
        <v>3</v>
      </c>
      <c r="I11" s="14">
        <f t="shared" si="1"/>
        <v>3.4090909090909088E-2</v>
      </c>
      <c r="J11" s="1">
        <f t="shared" si="3"/>
        <v>0</v>
      </c>
      <c r="K11" s="1"/>
      <c r="L11" s="24">
        <f t="shared" si="4"/>
        <v>0.96590909090909094</v>
      </c>
    </row>
    <row r="12" spans="1:12" ht="50.1" customHeight="1" thickTop="1" thickBot="1" x14ac:dyDescent="0.25">
      <c r="A12" s="9">
        <v>4</v>
      </c>
      <c r="B12" s="23" t="s">
        <v>58</v>
      </c>
      <c r="C12" s="8" t="s">
        <v>59</v>
      </c>
      <c r="D12" s="9">
        <v>77</v>
      </c>
      <c r="E12" s="14">
        <f t="shared" si="2"/>
        <v>0.875</v>
      </c>
      <c r="F12" s="9">
        <v>10</v>
      </c>
      <c r="G12" s="14">
        <f t="shared" si="0"/>
        <v>0.11363636363636363</v>
      </c>
      <c r="H12" s="9">
        <v>1</v>
      </c>
      <c r="I12" s="14">
        <f t="shared" si="1"/>
        <v>1.1363636363636364E-2</v>
      </c>
      <c r="J12" s="1">
        <f t="shared" si="3"/>
        <v>0</v>
      </c>
      <c r="K12" s="1"/>
      <c r="L12" s="24">
        <f t="shared" si="4"/>
        <v>0.98863636363636365</v>
      </c>
    </row>
    <row r="13" spans="1:12" ht="50.1" customHeight="1" thickTop="1" thickBot="1" x14ac:dyDescent="0.25">
      <c r="A13" s="8">
        <v>5</v>
      </c>
      <c r="B13" s="23" t="s">
        <v>60</v>
      </c>
      <c r="C13" s="8" t="s">
        <v>61</v>
      </c>
      <c r="D13" s="9">
        <v>78</v>
      </c>
      <c r="E13" s="14">
        <f t="shared" si="2"/>
        <v>0.88636363636363635</v>
      </c>
      <c r="F13" s="9">
        <v>7</v>
      </c>
      <c r="G13" s="14">
        <f t="shared" si="0"/>
        <v>7.9545454545454544E-2</v>
      </c>
      <c r="H13" s="9">
        <v>3</v>
      </c>
      <c r="I13" s="14">
        <f t="shared" si="1"/>
        <v>3.4090909090909088E-2</v>
      </c>
      <c r="J13" s="1">
        <f t="shared" si="3"/>
        <v>0</v>
      </c>
      <c r="K13" s="1"/>
      <c r="L13" s="24">
        <f t="shared" si="4"/>
        <v>0.96590909090909094</v>
      </c>
    </row>
    <row r="14" spans="1:12" ht="50.1" customHeight="1" thickTop="1" thickBot="1" x14ac:dyDescent="0.25">
      <c r="A14" s="9">
        <v>6</v>
      </c>
      <c r="B14" s="23" t="s">
        <v>62</v>
      </c>
      <c r="C14" s="8" t="s">
        <v>63</v>
      </c>
      <c r="D14" s="9">
        <v>77</v>
      </c>
      <c r="E14" s="14">
        <f t="shared" si="2"/>
        <v>0.875</v>
      </c>
      <c r="F14" s="9">
        <v>4</v>
      </c>
      <c r="G14" s="14">
        <f t="shared" si="0"/>
        <v>4.5454545454545456E-2</v>
      </c>
      <c r="H14" s="9">
        <v>7</v>
      </c>
      <c r="I14" s="14">
        <f t="shared" si="1"/>
        <v>7.9545454545454544E-2</v>
      </c>
      <c r="J14" s="1">
        <f t="shared" si="3"/>
        <v>0</v>
      </c>
      <c r="K14" s="1"/>
      <c r="L14" s="24">
        <f t="shared" si="4"/>
        <v>0.92045454545454541</v>
      </c>
    </row>
    <row r="15" spans="1:12" ht="14.25" thickTop="1" x14ac:dyDescent="0.15"/>
  </sheetData>
  <mergeCells count="5">
    <mergeCell ref="A1:I1"/>
    <mergeCell ref="A7:A8"/>
    <mergeCell ref="B7:B8"/>
    <mergeCell ref="C7:C8"/>
    <mergeCell ref="D7:I7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3ACC7F569E5B4297E61AD19D435471" ma:contentTypeVersion="0" ma:contentTypeDescription="Create a new document." ma:contentTypeScope="" ma:versionID="80e02f6dc940418370f9f63d6109951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68D296-42CE-497C-A28A-EC349B5C1951}"/>
</file>

<file path=customXml/itemProps2.xml><?xml version="1.0" encoding="utf-8"?>
<ds:datastoreItem xmlns:ds="http://schemas.openxmlformats.org/officeDocument/2006/customXml" ds:itemID="{7AA7376C-3240-4BE4-8974-E72D558ED829}"/>
</file>

<file path=customXml/itemProps3.xml><?xml version="1.0" encoding="utf-8"?>
<ds:datastoreItem xmlns:ds="http://schemas.openxmlformats.org/officeDocument/2006/customXml" ds:itemID="{D8553AC0-0714-413C-9AC9-36DE63156C63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4</vt:i4>
      </vt:variant>
      <vt:variant>
        <vt:lpstr>Phạm vi Có tên</vt:lpstr>
      </vt:variant>
      <vt:variant>
        <vt:i4>4</vt:i4>
      </vt:variant>
    </vt:vector>
  </HeadingPairs>
  <TitlesOfParts>
    <vt:vector size="8" baseType="lpstr">
      <vt:lpstr>CT HDND</vt:lpstr>
      <vt:lpstr>CT UBND</vt:lpstr>
      <vt:lpstr>UVUB</vt:lpstr>
      <vt:lpstr>TT HDND</vt:lpstr>
      <vt:lpstr>CT HDND!Vùng_In</vt:lpstr>
      <vt:lpstr>CT UBND!Vùng_In</vt:lpstr>
      <vt:lpstr>TT HDND!Vùng_In</vt:lpstr>
      <vt:lpstr>UVUB!Vùng_In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</dc:title>
  <dc:creator>Hoàng Dương Duy</dc:creator>
  <cp:lastModifiedBy>Nam Trung Nguyen</cp:lastModifiedBy>
  <cp:lastPrinted>2023-12-06T02:18:20Z</cp:lastPrinted>
  <dcterms:created xsi:type="dcterms:W3CDTF">2023-12-04T07:41:53Z</dcterms:created>
  <dcterms:modified xsi:type="dcterms:W3CDTF">2023-12-06T02:30:31Z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0x0101005B3ACC7F569E5B4297E61AD19D435471</vt:lpwstr>
  </property>
  <property fmtid="{D5CDD505-2E9C-101B-9397-08002B2CF9AE}" pid="3" name="_CopySource">
    <vt:lpwstr>C:\fakepath\Bang tinh phieu tin nhiem (1).xlsx</vt:lpwstr>
  </property>
</Properties>
</file>